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c103bfb4523920e/Desktop/IST/Quotes/"/>
    </mc:Choice>
  </mc:AlternateContent>
  <xr:revisionPtr revIDLastSave="61" documentId="8_{A113A813-B249-4A0B-895D-C65BB9BB14D4}" xr6:coauthVersionLast="47" xr6:coauthVersionMax="47" xr10:uidLastSave="{E1C592B6-1F3A-42F0-9301-E9696DF4F17F}"/>
  <bookViews>
    <workbookView xWindow="-110" yWindow="-110" windowWidth="22780" windowHeight="14540" xr2:uid="{6EB80A51-07D3-4A26-AE62-77611F8C3F78}"/>
  </bookViews>
  <sheets>
    <sheet name="Analysis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5" l="1"/>
  <c r="C17" i="5"/>
  <c r="C22" i="5" s="1"/>
  <c r="C34" i="5"/>
  <c r="E34" i="5" s="1"/>
  <c r="C35" i="5" l="1"/>
  <c r="E35" i="5" s="1"/>
  <c r="E36" i="5" s="1"/>
  <c r="C21" i="5"/>
  <c r="C23" i="5" s="1"/>
  <c r="C16" i="5"/>
  <c r="C18" i="5" l="1"/>
  <c r="C24" i="5" l="1"/>
  <c r="C12" i="5"/>
  <c r="C13" i="5" s="1"/>
</calcChain>
</file>

<file path=xl/sharedStrings.xml><?xml version="1.0" encoding="utf-8"?>
<sst xmlns="http://schemas.openxmlformats.org/spreadsheetml/2006/main" count="27" uniqueCount="26">
  <si>
    <t xml:space="preserve">ONE TRAY®/EZ-TRAX™ </t>
  </si>
  <si>
    <t>Sterilization time per cycle</t>
  </si>
  <si>
    <t>OT Processing kit cost per kit</t>
  </si>
  <si>
    <t>Annual Procedures</t>
  </si>
  <si>
    <t>Sterile Wrap or Standard Rigid Container</t>
  </si>
  <si>
    <t>ONE TRAY®/EZ-TRAX™ Savings</t>
  </si>
  <si>
    <t xml:space="preserve">Cost to process a single tray </t>
  </si>
  <si>
    <t>Annual processing cost with competition</t>
  </si>
  <si>
    <t>Annual OT/ET processing cost</t>
  </si>
  <si>
    <t>Competition</t>
  </si>
  <si>
    <t xml:space="preserve">Cost Per set </t>
  </si>
  <si>
    <t>Total Cases</t>
  </si>
  <si>
    <t>Gross Savings</t>
  </si>
  <si>
    <t>OT Processing kit cost per procedure</t>
  </si>
  <si>
    <t>Savings minus cost of processing kits per procedure</t>
  </si>
  <si>
    <t>Savings minus cost of ONE TRAY processing kits</t>
  </si>
  <si>
    <t xml:space="preserve">Annual Savings minus cost of ONE TRAY processing kits </t>
  </si>
  <si>
    <t xml:space="preserve">ANNUAL COST SAVINGS </t>
  </si>
  <si>
    <t>ANNUAL TIME SAVINGS</t>
  </si>
  <si>
    <t>ONE TRAY® + EZ-TRAX™ Total Solution Analysis</t>
  </si>
  <si>
    <t xml:space="preserve">Total time to sterilize trays (hours) </t>
  </si>
  <si>
    <t>Time Savings</t>
  </si>
  <si>
    <t># of Blue Wrap or Traditional Rigid Containers per TKA/THA</t>
  </si>
  <si>
    <t># of ONE TRAY® EZ-TRAX™ required per TKA/THA</t>
  </si>
  <si>
    <t xml:space="preserve">* ONE TRAY® EZ-TRAX™ combo allows Sets to be condensed from approximately 7 trays to 3 </t>
  </si>
  <si>
    <t>Fill in Green Fields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</si>
</sst>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0.0"/>
    <numFmt numFmtId="165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/>
    </xf>
    <xf numFmtId="44" fontId="0" fillId="0" borderId="0" xfId="0" applyNumberFormat="1"/>
    <xf numFmtId="3" fontId="0" fillId="0" borderId="0" xfId="0" applyNumberFormat="1"/>
    <xf numFmtId="44" fontId="4" fillId="0" borderId="0" xfId="0" applyNumberFormat="1" applyFont="1"/>
    <xf numFmtId="0" fontId="0" fillId="0" borderId="0" xfId="0" applyAlignment="1">
      <alignment vertical="center"/>
    </xf>
    <xf numFmtId="6" fontId="3" fillId="0" borderId="0" xfId="0" applyNumberFormat="1" applyFont="1" applyAlignment="1">
      <alignment vertical="center"/>
    </xf>
    <xf numFmtId="10" fontId="1" fillId="0" borderId="0" xfId="0" applyNumberFormat="1" applyFont="1"/>
    <xf numFmtId="165" fontId="0" fillId="0" borderId="0" xfId="0" applyNumberFormat="1" applyAlignment="1">
      <alignment vertical="center"/>
    </xf>
    <xf numFmtId="165" fontId="4" fillId="0" borderId="0" xfId="0" applyNumberFormat="1" applyFont="1" applyAlignment="1">
      <alignment vertical="center"/>
    </xf>
    <xf numFmtId="0" fontId="0" fillId="0" borderId="1" xfId="0" applyBorder="1"/>
    <xf numFmtId="0" fontId="1" fillId="0" borderId="0" xfId="0" applyFont="1" applyAlignment="1">
      <alignment horizontal="left" vertical="center"/>
    </xf>
    <xf numFmtId="165" fontId="1" fillId="0" borderId="0" xfId="0" applyNumberFormat="1" applyFont="1" applyAlignment="1">
      <alignment vertical="center"/>
    </xf>
    <xf numFmtId="0" fontId="6" fillId="0" borderId="0" xfId="0" applyFont="1"/>
    <xf numFmtId="0" fontId="6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165" fontId="1" fillId="0" borderId="1" xfId="0" applyNumberFormat="1" applyFont="1" applyBorder="1" applyAlignment="1">
      <alignment vertical="center"/>
    </xf>
    <xf numFmtId="165" fontId="0" fillId="0" borderId="1" xfId="0" applyNumberFormat="1" applyBorder="1" applyAlignment="1">
      <alignment vertical="center"/>
    </xf>
    <xf numFmtId="0" fontId="0" fillId="0" borderId="2" xfId="0" applyBorder="1"/>
    <xf numFmtId="3" fontId="1" fillId="0" borderId="2" xfId="0" applyNumberFormat="1" applyFont="1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13" xfId="0" applyBorder="1"/>
    <xf numFmtId="0" fontId="1" fillId="0" borderId="9" xfId="0" applyFont="1" applyBorder="1"/>
    <xf numFmtId="0" fontId="0" fillId="0" borderId="10" xfId="0" applyBorder="1"/>
    <xf numFmtId="0" fontId="0" fillId="0" borderId="11" xfId="0" applyBorder="1" applyAlignment="1">
      <alignment vertical="center"/>
    </xf>
    <xf numFmtId="0" fontId="1" fillId="0" borderId="13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7" fillId="0" borderId="0" xfId="0" applyFont="1"/>
    <xf numFmtId="0" fontId="0" fillId="0" borderId="14" xfId="0" applyFill="1" applyBorder="1" applyAlignment="1">
      <alignment horizontal="center"/>
    </xf>
    <xf numFmtId="44" fontId="0" fillId="0" borderId="12" xfId="0" applyNumberFormat="1" applyBorder="1" applyProtection="1"/>
    <xf numFmtId="165" fontId="0" fillId="0" borderId="12" xfId="0" applyNumberFormat="1" applyBorder="1" applyProtection="1"/>
    <xf numFmtId="165" fontId="0" fillId="0" borderId="14" xfId="0" applyNumberFormat="1" applyBorder="1" applyProtection="1"/>
    <xf numFmtId="44" fontId="4" fillId="0" borderId="14" xfId="0" applyNumberFormat="1" applyFont="1" applyBorder="1" applyProtection="1"/>
    <xf numFmtId="165" fontId="0" fillId="0" borderId="12" xfId="0" applyNumberFormat="1" applyBorder="1" applyAlignment="1" applyProtection="1">
      <alignment vertical="center"/>
    </xf>
    <xf numFmtId="165" fontId="4" fillId="0" borderId="12" xfId="0" applyNumberFormat="1" applyFont="1" applyBorder="1" applyAlignment="1" applyProtection="1">
      <alignment vertical="center"/>
    </xf>
    <xf numFmtId="165" fontId="1" fillId="0" borderId="14" xfId="0" applyNumberFormat="1" applyFont="1" applyBorder="1" applyAlignment="1" applyProtection="1">
      <alignment vertical="center"/>
    </xf>
    <xf numFmtId="0" fontId="8" fillId="2" borderId="15" xfId="0" applyFont="1" applyFill="1" applyBorder="1" applyAlignment="1">
      <alignment horizontal="center"/>
    </xf>
    <xf numFmtId="44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TIME SAVINGS WITH ONE TRAY VS. COMPETITION</a:t>
            </a:r>
          </a:p>
        </c:rich>
      </c:tx>
      <c:layout>
        <c:manualLayout>
          <c:xMode val="edge"/>
          <c:yMode val="edge"/>
          <c:x val="0.19372520616263311"/>
          <c:y val="3.0927835051546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C58-48B0-9587-70D0B31B3D74}"/>
              </c:ext>
            </c:extLst>
          </c:dPt>
          <c:dLbls>
            <c:dLbl>
              <c:idx val="0"/>
              <c:layout>
                <c:manualLayout>
                  <c:x val="-5.5944055944055944E-3"/>
                  <c:y val="-0.14193541176763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58-48B0-9587-70D0B31B3D74}"/>
                </c:ext>
              </c:extLst>
            </c:dLbl>
            <c:dLbl>
              <c:idx val="1"/>
              <c:layout>
                <c:manualLayout>
                  <c:x val="8.3722261989978529E-3"/>
                  <c:y val="-4.0322560161259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58-48B0-9587-70D0B31B3D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Analysis!$B$34:$B$35</c:f>
              <c:strCache>
                <c:ptCount val="2"/>
                <c:pt idx="0">
                  <c:v>ONE TRAY®/EZ-TRAX™ </c:v>
                </c:pt>
                <c:pt idx="1">
                  <c:v>Competition</c:v>
                </c:pt>
              </c:strCache>
            </c:strRef>
          </c:cat>
          <c:val>
            <c:numRef>
              <c:f>Analysis!$E$34:$E$35</c:f>
              <c:numCache>
                <c:formatCode>#,##0</c:formatCode>
                <c:ptCount val="2"/>
                <c:pt idx="0">
                  <c:v>116.66666666666667</c:v>
                </c:pt>
                <c:pt idx="1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58-48B0-9587-70D0B31B3D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31374336"/>
        <c:axId val="552333392"/>
        <c:axId val="0"/>
      </c:bar3DChart>
      <c:catAx>
        <c:axId val="63137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2333392"/>
        <c:crosses val="autoZero"/>
        <c:auto val="1"/>
        <c:lblAlgn val="ctr"/>
        <c:lblOffset val="100"/>
        <c:noMultiLvlLbl val="0"/>
      </c:catAx>
      <c:valAx>
        <c:axId val="55233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Minutes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374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25" r="0.25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</a:t>
            </a:r>
            <a:r>
              <a:rPr lang="en-US" baseline="0"/>
              <a:t> COST SAVINGS</a:t>
            </a:r>
            <a:endParaRPr lang="en-US"/>
          </a:p>
        </c:rich>
      </c:tx>
      <c:layout>
        <c:manualLayout>
          <c:xMode val="edge"/>
          <c:yMode val="edge"/>
          <c:x val="0.39629967014820455"/>
          <c:y val="3.84560598266925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117675322147067"/>
          <c:y val="0.11812101910828025"/>
          <c:w val="0.89882324677852932"/>
          <c:h val="0.7380307437684938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F58A-496F-9ED7-0BE5C80FE311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F58A-496F-9ED7-0BE5C80FE311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F58A-496F-9ED7-0BE5C80FE311}"/>
              </c:ext>
            </c:extLst>
          </c:dPt>
          <c:dLbls>
            <c:dLbl>
              <c:idx val="0"/>
              <c:layout>
                <c:manualLayout>
                  <c:x val="2.7593001061663219E-2"/>
                  <c:y val="-3.2323225467647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8A-496F-9ED7-0BE5C80FE311}"/>
                </c:ext>
              </c:extLst>
            </c:dLbl>
            <c:dLbl>
              <c:idx val="1"/>
              <c:layout>
                <c:manualLayout>
                  <c:x val="1.9709286472616584E-2"/>
                  <c:y val="-6.4646450935295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8A-496F-9ED7-0BE5C80FE311}"/>
                </c:ext>
              </c:extLst>
            </c:dLbl>
            <c:dLbl>
              <c:idx val="2"/>
              <c:layout>
                <c:manualLayout>
                  <c:x val="5.9127859417849683E-2"/>
                  <c:y val="-2.6936021223039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8A-496F-9ED7-0BE5C80FE311}"/>
                </c:ext>
              </c:extLst>
            </c:dLbl>
            <c:dLbl>
              <c:idx val="3"/>
              <c:layout>
                <c:manualLayout>
                  <c:x val="4.5331358887018142E-2"/>
                  <c:y val="-3.501682758995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8A-496F-9ED7-0BE5C80FE3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Analysis!$B$21:$B$24</c:f>
              <c:strCache>
                <c:ptCount val="4"/>
                <c:pt idx="0">
                  <c:v>Annual processing cost with competition</c:v>
                </c:pt>
                <c:pt idx="1">
                  <c:v>Annual OT/ET processing cost</c:v>
                </c:pt>
                <c:pt idx="2">
                  <c:v>Gross Savings</c:v>
                </c:pt>
                <c:pt idx="3">
                  <c:v>Savings minus cost of ONE TRAY processing kits</c:v>
                </c:pt>
              </c:strCache>
            </c:strRef>
          </c:cat>
          <c:val>
            <c:numRef>
              <c:f>Analysis!$C$21:$C$24</c:f>
              <c:numCache>
                <c:formatCode>_("$"* #,##0_);_("$"* \(#,##0\);_("$"* "-"??_);_(@_)</c:formatCode>
                <c:ptCount val="4"/>
                <c:pt idx="0">
                  <c:v>122500</c:v>
                </c:pt>
                <c:pt idx="1">
                  <c:v>52500</c:v>
                </c:pt>
                <c:pt idx="2">
                  <c:v>70000</c:v>
                </c:pt>
                <c:pt idx="3">
                  <c:v>43760.5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58A-496F-9ED7-0BE5C80FE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78040352"/>
        <c:axId val="778042272"/>
        <c:axId val="0"/>
      </c:bar3DChart>
      <c:catAx>
        <c:axId val="7780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042272"/>
        <c:crosses val="autoZero"/>
        <c:auto val="1"/>
        <c:lblAlgn val="ctr"/>
        <c:lblOffset val="100"/>
        <c:noMultiLvlLbl val="0"/>
      </c:catAx>
      <c:valAx>
        <c:axId val="77804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04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6350</xdr:colOff>
      <xdr:row>27</xdr:row>
      <xdr:rowOff>133350</xdr:rowOff>
    </xdr:from>
    <xdr:to>
      <xdr:col>12</xdr:col>
      <xdr:colOff>419100</xdr:colOff>
      <xdr:row>38</xdr:row>
      <xdr:rowOff>120650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37A7B9-7451-4112-9CCA-DF47D1ADDF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469900</xdr:colOff>
      <xdr:row>3</xdr:row>
      <xdr:rowOff>95250</xdr:rowOff>
    </xdr:from>
    <xdr:to>
      <xdr:col>12</xdr:col>
      <xdr:colOff>409575</xdr:colOff>
      <xdr:row>24</xdr:row>
      <xdr:rowOff>6350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6587655-920A-4740-A61E-5B3CBFC2A8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382E5-87D3-41A1-A79B-058715348C50}">
  <sheetPr>
    <pageSetUpPr fitToPage="1"/>
  </sheetPr>
  <dimension ref="A1:M37"/>
  <sheetViews>
    <sheetView showGridLines="0" tabSelected="1" zoomScale="80" zoomScaleNormal="80" workbookViewId="0">
      <selection activeCell="O26" sqref="O26"/>
    </sheetView>
  </sheetViews>
  <sheetFormatPr defaultColWidth="9.1796875" defaultRowHeight="14.5" x14ac:dyDescent="0.35"/>
  <cols>
    <col min="1" max="1" width="3" customWidth="1"/>
    <col min="2" max="2" width="52.453125" customWidth="1"/>
    <col min="3" max="3" width="10.1796875" bestFit="1" customWidth="1"/>
    <col min="4" max="5" width="13.7265625" customWidth="1"/>
  </cols>
  <sheetData>
    <row r="1" spans="1:13" ht="29" thickBot="1" x14ac:dyDescent="0.7">
      <c r="A1" s="38" t="s">
        <v>19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ht="18.5" x14ac:dyDescent="0.45">
      <c r="A2" s="50" t="s">
        <v>25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s="54" customFormat="1" x14ac:dyDescent="0.3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3" ht="21" x14ac:dyDescent="0.5">
      <c r="B4" s="17" t="s">
        <v>17</v>
      </c>
      <c r="C4" s="7"/>
      <c r="D4" s="7"/>
    </row>
    <row r="5" spans="1:13" x14ac:dyDescent="0.35">
      <c r="B5" s="28" t="s">
        <v>22</v>
      </c>
      <c r="C5" s="52">
        <v>7</v>
      </c>
    </row>
    <row r="6" spans="1:13" x14ac:dyDescent="0.35">
      <c r="B6" s="30" t="s">
        <v>23</v>
      </c>
      <c r="C6" s="42">
        <v>3</v>
      </c>
    </row>
    <row r="7" spans="1:13" x14ac:dyDescent="0.35">
      <c r="B7" s="41" t="s">
        <v>24</v>
      </c>
    </row>
    <row r="9" spans="1:13" x14ac:dyDescent="0.35">
      <c r="B9" s="28" t="s">
        <v>6</v>
      </c>
      <c r="C9" s="51">
        <v>50</v>
      </c>
    </row>
    <row r="10" spans="1:13" x14ac:dyDescent="0.35">
      <c r="B10" s="29" t="s">
        <v>2</v>
      </c>
      <c r="C10" s="43">
        <v>19.989999999999998</v>
      </c>
    </row>
    <row r="11" spans="1:13" x14ac:dyDescent="0.35">
      <c r="B11" s="29" t="s">
        <v>13</v>
      </c>
      <c r="C11" s="43">
        <f>+C10*C6</f>
        <v>59.97</v>
      </c>
    </row>
    <row r="12" spans="1:13" x14ac:dyDescent="0.35">
      <c r="B12" s="29" t="s">
        <v>14</v>
      </c>
      <c r="C12" s="44">
        <f>+C18-C11</f>
        <v>140.03</v>
      </c>
    </row>
    <row r="13" spans="1:13" x14ac:dyDescent="0.35">
      <c r="B13" s="30" t="s">
        <v>16</v>
      </c>
      <c r="C13" s="45">
        <f>+C12*C20</f>
        <v>49010.5</v>
      </c>
    </row>
    <row r="15" spans="1:13" x14ac:dyDescent="0.35">
      <c r="B15" s="31" t="s">
        <v>10</v>
      </c>
      <c r="C15" s="32"/>
    </row>
    <row r="16" spans="1:13" x14ac:dyDescent="0.35">
      <c r="B16" s="29" t="s">
        <v>4</v>
      </c>
      <c r="C16" s="43">
        <f>C5*C9</f>
        <v>350</v>
      </c>
      <c r="D16" s="6"/>
    </row>
    <row r="17" spans="1:13" x14ac:dyDescent="0.35">
      <c r="B17" s="29" t="s">
        <v>0</v>
      </c>
      <c r="C17" s="43">
        <f>C6*C9</f>
        <v>150</v>
      </c>
      <c r="D17" s="6"/>
    </row>
    <row r="18" spans="1:13" x14ac:dyDescent="0.35">
      <c r="B18" s="30" t="s">
        <v>5</v>
      </c>
      <c r="C18" s="46">
        <f>C16-C17</f>
        <v>200</v>
      </c>
      <c r="D18" s="8"/>
    </row>
    <row r="19" spans="1:13" x14ac:dyDescent="0.35">
      <c r="C19" s="8"/>
      <c r="D19" s="8"/>
    </row>
    <row r="20" spans="1:13" x14ac:dyDescent="0.35">
      <c r="B20" s="28" t="s">
        <v>3</v>
      </c>
      <c r="C20" s="52">
        <v>350</v>
      </c>
    </row>
    <row r="21" spans="1:13" x14ac:dyDescent="0.35">
      <c r="B21" s="33" t="s">
        <v>7</v>
      </c>
      <c r="C21" s="47">
        <f>+C20*7*50</f>
        <v>122500</v>
      </c>
      <c r="D21" s="12"/>
    </row>
    <row r="22" spans="1:13" x14ac:dyDescent="0.35">
      <c r="B22" s="33" t="s">
        <v>8</v>
      </c>
      <c r="C22" s="47">
        <f>+C20*C17</f>
        <v>52500</v>
      </c>
      <c r="D22" s="12"/>
    </row>
    <row r="23" spans="1:13" x14ac:dyDescent="0.35">
      <c r="B23" s="33" t="s">
        <v>12</v>
      </c>
      <c r="C23" s="48">
        <f>C21-C22</f>
        <v>70000</v>
      </c>
      <c r="D23" s="13"/>
    </row>
    <row r="24" spans="1:13" x14ac:dyDescent="0.35">
      <c r="B24" s="34" t="s">
        <v>15</v>
      </c>
      <c r="C24" s="49">
        <f>+C23-(C20*3*24.99)</f>
        <v>43760.5</v>
      </c>
      <c r="D24" s="12"/>
    </row>
    <row r="25" spans="1:13" x14ac:dyDescent="0.35">
      <c r="B25" s="15"/>
      <c r="C25" s="16"/>
      <c r="D25" s="12"/>
    </row>
    <row r="26" spans="1:13" ht="15" thickBot="1" x14ac:dyDescent="0.4">
      <c r="A26" s="14"/>
      <c r="B26" s="23"/>
      <c r="C26" s="24"/>
      <c r="D26" s="25"/>
      <c r="E26" s="14"/>
      <c r="F26" s="14"/>
      <c r="G26" s="14"/>
      <c r="H26" s="14"/>
      <c r="I26" s="14"/>
      <c r="J26" s="14"/>
      <c r="K26" s="14"/>
      <c r="L26" s="14"/>
      <c r="M26" s="14"/>
    </row>
    <row r="27" spans="1:13" x14ac:dyDescent="0.35">
      <c r="B27" s="15"/>
      <c r="C27" s="16"/>
      <c r="D27" s="12"/>
    </row>
    <row r="28" spans="1:13" x14ac:dyDescent="0.35">
      <c r="B28" s="15"/>
      <c r="C28" s="16"/>
      <c r="D28" s="12"/>
    </row>
    <row r="29" spans="1:13" x14ac:dyDescent="0.35">
      <c r="B29" s="9"/>
      <c r="C29" s="10"/>
      <c r="D29" s="10"/>
    </row>
    <row r="32" spans="1:13" x14ac:dyDescent="0.35">
      <c r="F32" s="1"/>
      <c r="G32" s="11"/>
    </row>
    <row r="33" spans="2:7" ht="43.5" x14ac:dyDescent="0.35">
      <c r="B33" s="18" t="s">
        <v>18</v>
      </c>
      <c r="C33" s="19" t="s">
        <v>11</v>
      </c>
      <c r="D33" s="20" t="s">
        <v>1</v>
      </c>
      <c r="E33" s="20" t="s">
        <v>20</v>
      </c>
    </row>
    <row r="34" spans="2:7" x14ac:dyDescent="0.35">
      <c r="B34" s="26" t="s">
        <v>0</v>
      </c>
      <c r="C34" s="21">
        <f>Analysis!C20</f>
        <v>350</v>
      </c>
      <c r="D34" s="21">
        <v>20</v>
      </c>
      <c r="E34" s="22">
        <f>(+D34*C34)/60</f>
        <v>116.66666666666667</v>
      </c>
    </row>
    <row r="35" spans="2:7" x14ac:dyDescent="0.35">
      <c r="B35" s="26" t="s">
        <v>9</v>
      </c>
      <c r="C35" s="21">
        <f>C34</f>
        <v>350</v>
      </c>
      <c r="D35" s="21">
        <v>120</v>
      </c>
      <c r="E35" s="22">
        <f>(+D35*C35)/60</f>
        <v>700</v>
      </c>
    </row>
    <row r="36" spans="2:7" x14ac:dyDescent="0.35">
      <c r="B36" s="35" t="s">
        <v>21</v>
      </c>
      <c r="C36" s="36"/>
      <c r="D36" s="37"/>
      <c r="E36" s="27">
        <f>E35-E34</f>
        <v>583.33333333333337</v>
      </c>
      <c r="F36" s="3"/>
      <c r="G36" s="5"/>
    </row>
    <row r="37" spans="2:7" x14ac:dyDescent="0.35">
      <c r="B37" s="1"/>
      <c r="C37" s="3"/>
      <c r="D37" s="3"/>
      <c r="E37" s="4"/>
      <c r="G37" s="2"/>
    </row>
  </sheetData>
  <sheetProtection algorithmName="SHA-512" hashValue="hmNp+WiDktWgJvR4DggLooEqb/vzqPF3FpMzssXZAsCTOgoXFZqNTGSRMQrvKVBw8APvmogmk4DxxY2Rtxs9qg==" saltValue="feFf/6cNr4JBNkrpZgxoOQ==" spinCount="100000" sheet="1" objects="1" scenarios="1" formatCells="0"/>
  <protectedRanges>
    <protectedRange algorithmName="SHA-512" hashValue="lLsoXv0gLaOVtVTOI3nnID/8t1DbAOVHmUlCXB7apOk8FVbatV8YVnawnqw5wisqy/Z6zieuyRD6+itcvNbvgw==" saltValue="7FugowYvdw9sV0S8bQ7x3A==" spinCount="100000" sqref="C10:C13 C16:C18 C21:C24" name="Range1"/>
  </protectedRanges>
  <mergeCells count="3">
    <mergeCell ref="B36:D36"/>
    <mergeCell ref="A1:M1"/>
    <mergeCell ref="A2:M2"/>
  </mergeCells>
  <dataValidations count="3">
    <dataValidation allowBlank="1" showInputMessage="1" showErrorMessage="1" prompt="Input # of Blue Wrap or Traditional Rigid Containers per TKA/THA" sqref="C5" xr:uid="{3B598EC6-C32D-454A-B35A-6A7F88F9E9CE}"/>
    <dataValidation allowBlank="1" showInputMessage="1" showErrorMessage="1" prompt="Input Cost to process a single tray" sqref="C9" xr:uid="{E989C1DB-D087-43BB-8874-C284575C4C66}"/>
    <dataValidation allowBlank="1" showInputMessage="1" showErrorMessage="1" prompt="Input Annual Number of TKA and THA Procedures" sqref="C20" xr:uid="{777E1E54-ACD1-4F35-8AD8-FB321BE40760}"/>
  </dataValidations>
  <pageMargins left="0.25" right="0.25" top="0.75" bottom="0.75" header="0.3" footer="0.3"/>
  <pageSetup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Faulkner</dc:creator>
  <cp:lastModifiedBy>Kyle Kemp</cp:lastModifiedBy>
  <cp:lastPrinted>2024-06-13T14:42:52Z</cp:lastPrinted>
  <dcterms:created xsi:type="dcterms:W3CDTF">2023-06-13T18:16:20Z</dcterms:created>
  <dcterms:modified xsi:type="dcterms:W3CDTF">2024-06-13T14:43:12Z</dcterms:modified>
</cp:coreProperties>
</file>